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oettch/MIT Dropbox/Emma Boettcher/General/RAS/2026-07 Rates - allocation, EB, VA/final/"/>
    </mc:Choice>
  </mc:AlternateContent>
  <xr:revisionPtr revIDLastSave="0" documentId="8_{3599454A-A13C-7F49-8E67-ED3769CCEC85}" xr6:coauthVersionLast="47" xr6:coauthVersionMax="47" xr10:uidLastSave="{00000000-0000-0000-0000-000000000000}"/>
  <bookViews>
    <workbookView xWindow="39720" yWindow="1500" windowWidth="29040" windowHeight="15720" xr2:uid="{933973B5-2005-40D5-A265-C88519AA9048}"/>
  </bookViews>
  <sheets>
    <sheet name="HHS" sheetId="1" r:id="rId1"/>
    <sheet name="Non-HH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B30" i="2"/>
  <c r="B28" i="2"/>
  <c r="B14" i="2"/>
  <c r="B25" i="2"/>
  <c r="B23" i="2"/>
  <c r="B19" i="2"/>
  <c r="B18" i="2"/>
  <c r="B17" i="2"/>
  <c r="B16" i="2"/>
  <c r="B16" i="1"/>
  <c r="B32" i="1"/>
  <c r="B31" i="1"/>
  <c r="B30" i="1"/>
  <c r="B14" i="1"/>
  <c r="B25" i="1" s="1"/>
  <c r="B23" i="1"/>
  <c r="B19" i="1"/>
  <c r="B17" i="1"/>
  <c r="B20" i="2" l="1"/>
  <c r="B27" i="2"/>
  <c r="B31" i="2" s="1"/>
  <c r="B27" i="1"/>
  <c r="B28" i="1" s="1"/>
  <c r="B18" i="1"/>
  <c r="B20" i="1" s="1"/>
  <c r="B22" i="1" s="1"/>
  <c r="B32" i="2" l="1"/>
</calcChain>
</file>

<file path=xl/sharedStrings.xml><?xml version="1.0" encoding="utf-8"?>
<sst xmlns="http://schemas.openxmlformats.org/spreadsheetml/2006/main" count="88" uniqueCount="39">
  <si>
    <t>Allocation
 Applied</t>
  </si>
  <si>
    <t>400005 Summer Faculty</t>
  </si>
  <si>
    <t>Allocation</t>
  </si>
  <si>
    <t>Allocation S&amp;W</t>
  </si>
  <si>
    <t>400350 - RA</t>
  </si>
  <si>
    <t>Allocation M&amp;S</t>
  </si>
  <si>
    <t>600204 -EB-On</t>
  </si>
  <si>
    <t xml:space="preserve">EB on </t>
  </si>
  <si>
    <t>600236 - RES Vac</t>
  </si>
  <si>
    <t>Vac On</t>
  </si>
  <si>
    <t>420226 - M&amp;S</t>
  </si>
  <si>
    <t>F&amp;A</t>
  </si>
  <si>
    <t>421500- SC</t>
  </si>
  <si>
    <t xml:space="preserve">420620 - Sub not </t>
  </si>
  <si>
    <t>421900 - computer</t>
  </si>
  <si>
    <t>421818 - equip</t>
  </si>
  <si>
    <t>Total Directs</t>
  </si>
  <si>
    <t>600100 - allocation S&amp;W</t>
  </si>
  <si>
    <t>Allocation = Salary and Wages allocation rate of 10%  is applied to expenses totalling $250,000</t>
  </si>
  <si>
    <t>600226 - EB not mtdc</t>
  </si>
  <si>
    <t>EB rate of 25% is applied to total S&amp;W allocation of $25,000</t>
  </si>
  <si>
    <t>6002385 - res vac not mtdc</t>
  </si>
  <si>
    <t>Vacaton rate of 9% is applied to total S&amp;W allocation of $25,000</t>
  </si>
  <si>
    <t>600104 - alloc M&amp;S not</t>
  </si>
  <si>
    <t>Allocation = Materials and Supplies allocation rate of 5%  is applied to expenses totalling $250,000</t>
  </si>
  <si>
    <t>Total Allocation charges</t>
  </si>
  <si>
    <t>Direct Costs Plus Allocation</t>
  </si>
  <si>
    <t>600304 - F&amp;A</t>
  </si>
  <si>
    <t>Less Exclusions for Sub ($15K) and Equipment ($5K)</t>
  </si>
  <si>
    <t>MTDC Base</t>
  </si>
  <si>
    <t>F&amp;A Charges $318,000 x 65% =</t>
  </si>
  <si>
    <t>Total Direct Costs including Allocations</t>
  </si>
  <si>
    <t>Total Project Expenses</t>
  </si>
  <si>
    <t xml:space="preserve">  *  Note:  MIT’s FY27 F&amp;A rate agreement will reflect the subaward threshold increase from $25,000 to $50,000 (excluding NIH awards)  </t>
  </si>
  <si>
    <t>An Example of Allocation Rate Cost Calculation on an HHS Project</t>
  </si>
  <si>
    <t>An Example of Allocation Rate Cost Calculation on a Non-HHS Project</t>
  </si>
  <si>
    <t>420602-Sub *</t>
  </si>
  <si>
    <r>
      <t>420600-Sub</t>
    </r>
    <r>
      <rPr>
        <sz val="11"/>
        <color rgb="FF750014"/>
        <rFont val="Calibri (Body)"/>
      </rPr>
      <t xml:space="preserve"> *</t>
    </r>
  </si>
  <si>
    <t>Example updated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</si>
</sst>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50014"/>
      <name val="Calibri"/>
      <family val="2"/>
      <scheme val="minor"/>
    </font>
    <font>
      <sz val="11"/>
      <color rgb="FF750014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2" applyNumberFormat="1" applyFont="1" applyBorder="1"/>
    <xf numFmtId="44" fontId="0" fillId="0" borderId="0" xfId="3" applyFont="1"/>
    <xf numFmtId="0" fontId="4" fillId="0" borderId="0" xfId="0" applyFont="1"/>
    <xf numFmtId="0" fontId="5" fillId="2" borderId="0" xfId="0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50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33</xdr:row>
      <xdr:rowOff>96374</xdr:rowOff>
    </xdr:from>
    <xdr:to>
      <xdr:col>1</xdr:col>
      <xdr:colOff>990600</xdr:colOff>
      <xdr:row>34</xdr:row>
      <xdr:rowOff>184261</xdr:rowOff>
    </xdr:to>
    <xdr:pic>
      <xdr:nvPicPr>
        <xdr:cNvPr id="3" name="Picture 2" descr="MIT Office of the Vice President for Research">
          <a:extLst>
            <a:ext uri="{FF2B5EF4-FFF2-40B4-BE49-F238E27FC236}">
              <a16:creationId xmlns:a16="http://schemas.microsoft.com/office/drawing/2014/main" id="{C3BF3AD2-429E-F04F-FA1B-1A3B5069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7754474"/>
          <a:ext cx="2451100" cy="278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33</xdr:row>
      <xdr:rowOff>114300</xdr:rowOff>
    </xdr:from>
    <xdr:to>
      <xdr:col>1</xdr:col>
      <xdr:colOff>1028700</xdr:colOff>
      <xdr:row>35</xdr:row>
      <xdr:rowOff>11687</xdr:rowOff>
    </xdr:to>
    <xdr:pic>
      <xdr:nvPicPr>
        <xdr:cNvPr id="2" name="Picture 1" descr="MIT Office of the Vice President for Research">
          <a:extLst>
            <a:ext uri="{FF2B5EF4-FFF2-40B4-BE49-F238E27FC236}">
              <a16:creationId xmlns:a16="http://schemas.microsoft.com/office/drawing/2014/main" id="{34682207-B782-9040-91B5-48BACC197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772400"/>
          <a:ext cx="2451100" cy="278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8736-ECF1-44FC-BA87-69E1A84C764E}">
  <dimension ref="A1:G37"/>
  <sheetViews>
    <sheetView tabSelected="1" topLeftCell="A16" workbookViewId="0">
      <selection activeCell="C35" sqref="C35"/>
    </sheetView>
  </sheetViews>
  <sheetFormatPr baseColWidth="10" defaultColWidth="8.83203125" defaultRowHeight="15" x14ac:dyDescent="0.2"/>
  <cols>
    <col min="1" max="1" width="23.33203125" bestFit="1" customWidth="1"/>
    <col min="2" max="2" width="19.5" style="1" customWidth="1"/>
    <col min="3" max="3" width="9.5" customWidth="1"/>
    <col min="5" max="5" width="12.6640625" bestFit="1" customWidth="1"/>
    <col min="6" max="6" width="9.6640625" customWidth="1"/>
  </cols>
  <sheetData>
    <row r="1" spans="1:7" ht="16" x14ac:dyDescent="0.2">
      <c r="A1" s="3" t="s">
        <v>34</v>
      </c>
    </row>
    <row r="3" spans="1:7" ht="32" x14ac:dyDescent="0.2">
      <c r="C3" s="2" t="s">
        <v>0</v>
      </c>
    </row>
    <row r="4" spans="1:7" ht="32" x14ac:dyDescent="0.2">
      <c r="A4" t="s">
        <v>1</v>
      </c>
      <c r="B4" s="1">
        <v>40000</v>
      </c>
      <c r="C4" t="s">
        <v>2</v>
      </c>
      <c r="F4" s="4" t="s">
        <v>3</v>
      </c>
      <c r="G4" s="5">
        <v>0.1</v>
      </c>
    </row>
    <row r="5" spans="1:7" ht="32" x14ac:dyDescent="0.2">
      <c r="A5" t="s">
        <v>4</v>
      </c>
      <c r="B5" s="1">
        <v>160000</v>
      </c>
      <c r="C5" t="s">
        <v>2</v>
      </c>
      <c r="F5" s="4" t="s">
        <v>5</v>
      </c>
      <c r="G5" s="5">
        <v>0.05</v>
      </c>
    </row>
    <row r="6" spans="1:7" ht="16" x14ac:dyDescent="0.2">
      <c r="A6" t="s">
        <v>6</v>
      </c>
      <c r="B6" s="1">
        <v>50000</v>
      </c>
      <c r="F6" s="4" t="s">
        <v>7</v>
      </c>
      <c r="G6" s="5">
        <v>0.25</v>
      </c>
    </row>
    <row r="7" spans="1:7" ht="16" x14ac:dyDescent="0.2">
      <c r="A7" t="s">
        <v>8</v>
      </c>
      <c r="B7" s="1">
        <v>18000</v>
      </c>
      <c r="F7" s="4" t="s">
        <v>9</v>
      </c>
      <c r="G7" s="5">
        <v>0.09</v>
      </c>
    </row>
    <row r="8" spans="1:7" ht="16" x14ac:dyDescent="0.2">
      <c r="A8" t="s">
        <v>10</v>
      </c>
      <c r="B8" s="1">
        <v>14000</v>
      </c>
      <c r="C8" t="s">
        <v>2</v>
      </c>
      <c r="F8" s="4" t="s">
        <v>11</v>
      </c>
      <c r="G8" s="5">
        <v>0.65</v>
      </c>
    </row>
    <row r="9" spans="1:7" x14ac:dyDescent="0.2">
      <c r="A9" t="s">
        <v>12</v>
      </c>
      <c r="B9" s="1">
        <v>8000</v>
      </c>
      <c r="C9" t="s">
        <v>2</v>
      </c>
    </row>
    <row r="10" spans="1:7" x14ac:dyDescent="0.2">
      <c r="A10" t="s">
        <v>37</v>
      </c>
      <c r="B10" s="1">
        <v>25000</v>
      </c>
      <c r="C10" t="s">
        <v>2</v>
      </c>
      <c r="D10" s="7" t="s">
        <v>33</v>
      </c>
    </row>
    <row r="11" spans="1:7" x14ac:dyDescent="0.2">
      <c r="A11" t="s">
        <v>13</v>
      </c>
      <c r="B11" s="1">
        <v>15000</v>
      </c>
    </row>
    <row r="12" spans="1:7" x14ac:dyDescent="0.2">
      <c r="A12" t="s">
        <v>14</v>
      </c>
      <c r="B12" s="1">
        <v>3000</v>
      </c>
      <c r="C12" t="s">
        <v>2</v>
      </c>
    </row>
    <row r="13" spans="1:7" x14ac:dyDescent="0.2">
      <c r="A13" t="s">
        <v>15</v>
      </c>
      <c r="B13" s="1">
        <v>5000</v>
      </c>
    </row>
    <row r="14" spans="1:7" x14ac:dyDescent="0.2">
      <c r="A14" t="s">
        <v>16</v>
      </c>
      <c r="B14" s="1">
        <f>SUM(B4:B13)</f>
        <v>338000</v>
      </c>
    </row>
    <row r="16" spans="1:7" x14ac:dyDescent="0.2">
      <c r="A16" t="s">
        <v>17</v>
      </c>
      <c r="B16" s="1">
        <f>(B4+B5+B8+B9+B10+B12)*G4</f>
        <v>25000</v>
      </c>
      <c r="C16" t="s">
        <v>18</v>
      </c>
    </row>
    <row r="17" spans="1:5" x14ac:dyDescent="0.2">
      <c r="A17" t="s">
        <v>19</v>
      </c>
      <c r="B17" s="1">
        <f>B16*G6</f>
        <v>6250</v>
      </c>
      <c r="C17" t="s">
        <v>20</v>
      </c>
    </row>
    <row r="18" spans="1:5" x14ac:dyDescent="0.2">
      <c r="A18" t="s">
        <v>21</v>
      </c>
      <c r="B18" s="1">
        <f>B16*G7</f>
        <v>2250</v>
      </c>
      <c r="C18" t="s">
        <v>22</v>
      </c>
    </row>
    <row r="19" spans="1:5" x14ac:dyDescent="0.2">
      <c r="A19" t="s">
        <v>23</v>
      </c>
      <c r="B19" s="1">
        <f>(B4+B5+B8+B9+B10+B12)*G5</f>
        <v>12500</v>
      </c>
      <c r="C19" t="s">
        <v>24</v>
      </c>
    </row>
    <row r="20" spans="1:5" x14ac:dyDescent="0.2">
      <c r="A20" t="s">
        <v>25</v>
      </c>
      <c r="B20" s="1">
        <f>SUM(B16:B19)</f>
        <v>46000</v>
      </c>
    </row>
    <row r="22" spans="1:5" x14ac:dyDescent="0.2">
      <c r="A22" t="s">
        <v>26</v>
      </c>
      <c r="B22" s="1">
        <f>SUM(B14+B20)</f>
        <v>384000</v>
      </c>
    </row>
    <row r="23" spans="1:5" x14ac:dyDescent="0.2">
      <c r="A23" t="s">
        <v>27</v>
      </c>
      <c r="B23" s="1">
        <f>(B4+B5+B6+B7+B8+B9+B10+B12)*G8</f>
        <v>206700</v>
      </c>
    </row>
    <row r="25" spans="1:5" x14ac:dyDescent="0.2">
      <c r="A25" t="s">
        <v>16</v>
      </c>
      <c r="B25" s="1">
        <f>SUM(B14)</f>
        <v>338000</v>
      </c>
    </row>
    <row r="26" spans="1:5" ht="32" x14ac:dyDescent="0.2">
      <c r="A26" s="2" t="s">
        <v>28</v>
      </c>
      <c r="B26" s="1">
        <v>-20000</v>
      </c>
      <c r="E26" s="6"/>
    </row>
    <row r="27" spans="1:5" x14ac:dyDescent="0.2">
      <c r="A27" t="s">
        <v>29</v>
      </c>
      <c r="B27" s="1">
        <f>SUM(B25:B26)</f>
        <v>318000</v>
      </c>
      <c r="E27" s="6"/>
    </row>
    <row r="28" spans="1:5" ht="32" x14ac:dyDescent="0.2">
      <c r="A28" s="2" t="s">
        <v>30</v>
      </c>
      <c r="B28" s="1">
        <f>SUM(B27*65%)</f>
        <v>206700</v>
      </c>
      <c r="E28" s="6"/>
    </row>
    <row r="29" spans="1:5" x14ac:dyDescent="0.2">
      <c r="A29" s="2"/>
    </row>
    <row r="30" spans="1:5" ht="32" x14ac:dyDescent="0.2">
      <c r="A30" s="2" t="s">
        <v>31</v>
      </c>
      <c r="B30" s="1">
        <f>SUM(B22)</f>
        <v>384000</v>
      </c>
    </row>
    <row r="31" spans="1:5" ht="16" x14ac:dyDescent="0.2">
      <c r="A31" s="2" t="s">
        <v>11</v>
      </c>
      <c r="B31" s="1">
        <f>SUM(B28)</f>
        <v>206700</v>
      </c>
    </row>
    <row r="32" spans="1:5" ht="16" x14ac:dyDescent="0.2">
      <c r="A32" s="2" t="s">
        <v>32</v>
      </c>
      <c r="B32" s="1">
        <f>SUM(B30:B31)</f>
        <v>590700</v>
      </c>
    </row>
    <row r="37" spans="1:1" x14ac:dyDescent="0.2">
      <c r="A37" t="s">
        <v>38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ADEE-8643-4F78-9B32-47622A2631AC}">
  <dimension ref="A1:G37"/>
  <sheetViews>
    <sheetView topLeftCell="A18" workbookViewId="0">
      <selection activeCell="A37" sqref="A37"/>
    </sheetView>
  </sheetViews>
  <sheetFormatPr baseColWidth="10" defaultColWidth="8.83203125" defaultRowHeight="15" x14ac:dyDescent="0.2"/>
  <cols>
    <col min="1" max="1" width="23.33203125" bestFit="1" customWidth="1"/>
    <col min="2" max="2" width="19.5" style="1" customWidth="1"/>
    <col min="3" max="3" width="9.5" customWidth="1"/>
    <col min="5" max="5" width="12.6640625" bestFit="1" customWidth="1"/>
    <col min="6" max="6" width="9.6640625" customWidth="1"/>
  </cols>
  <sheetData>
    <row r="1" spans="1:7" ht="16" x14ac:dyDescent="0.2">
      <c r="A1" s="3" t="s">
        <v>35</v>
      </c>
    </row>
    <row r="3" spans="1:7" ht="32" x14ac:dyDescent="0.2">
      <c r="C3" s="2" t="s">
        <v>0</v>
      </c>
    </row>
    <row r="4" spans="1:7" ht="32" x14ac:dyDescent="0.2">
      <c r="A4" t="s">
        <v>1</v>
      </c>
      <c r="B4" s="1">
        <v>40000</v>
      </c>
      <c r="C4" t="s">
        <v>2</v>
      </c>
      <c r="F4" s="4" t="s">
        <v>3</v>
      </c>
      <c r="G4" s="5">
        <v>0.1</v>
      </c>
    </row>
    <row r="5" spans="1:7" ht="32" x14ac:dyDescent="0.2">
      <c r="A5" t="s">
        <v>4</v>
      </c>
      <c r="B5" s="1">
        <v>160000</v>
      </c>
      <c r="C5" t="s">
        <v>2</v>
      </c>
      <c r="F5" s="4" t="s">
        <v>5</v>
      </c>
      <c r="G5" s="5">
        <v>0.05</v>
      </c>
    </row>
    <row r="6" spans="1:7" ht="16" x14ac:dyDescent="0.2">
      <c r="A6" t="s">
        <v>6</v>
      </c>
      <c r="B6" s="1">
        <v>50000</v>
      </c>
      <c r="F6" s="4" t="s">
        <v>7</v>
      </c>
      <c r="G6" s="5">
        <v>0.25</v>
      </c>
    </row>
    <row r="7" spans="1:7" ht="16" x14ac:dyDescent="0.2">
      <c r="A7" t="s">
        <v>8</v>
      </c>
      <c r="B7" s="1">
        <v>18000</v>
      </c>
      <c r="F7" s="4" t="s">
        <v>9</v>
      </c>
      <c r="G7" s="5">
        <v>0.09</v>
      </c>
    </row>
    <row r="8" spans="1:7" ht="16" x14ac:dyDescent="0.2">
      <c r="A8" t="s">
        <v>10</v>
      </c>
      <c r="B8" s="1">
        <v>14000</v>
      </c>
      <c r="C8" t="s">
        <v>2</v>
      </c>
      <c r="F8" s="4" t="s">
        <v>11</v>
      </c>
      <c r="G8" s="5">
        <v>0.65</v>
      </c>
    </row>
    <row r="9" spans="1:7" x14ac:dyDescent="0.2">
      <c r="A9" t="s">
        <v>12</v>
      </c>
      <c r="B9" s="1">
        <v>8000</v>
      </c>
      <c r="C9" t="s">
        <v>2</v>
      </c>
    </row>
    <row r="10" spans="1:7" x14ac:dyDescent="0.2">
      <c r="A10" s="8" t="s">
        <v>36</v>
      </c>
      <c r="B10" s="1">
        <v>50000</v>
      </c>
      <c r="C10" t="s">
        <v>2</v>
      </c>
      <c r="D10" s="7" t="s">
        <v>33</v>
      </c>
    </row>
    <row r="11" spans="1:7" x14ac:dyDescent="0.2">
      <c r="A11" t="s">
        <v>13</v>
      </c>
      <c r="B11" s="1">
        <v>15000</v>
      </c>
    </row>
    <row r="12" spans="1:7" x14ac:dyDescent="0.2">
      <c r="A12" t="s">
        <v>14</v>
      </c>
      <c r="B12" s="1">
        <v>3000</v>
      </c>
      <c r="C12" t="s">
        <v>2</v>
      </c>
    </row>
    <row r="13" spans="1:7" x14ac:dyDescent="0.2">
      <c r="A13" t="s">
        <v>15</v>
      </c>
      <c r="B13" s="1">
        <v>5000</v>
      </c>
    </row>
    <row r="14" spans="1:7" x14ac:dyDescent="0.2">
      <c r="A14" t="s">
        <v>16</v>
      </c>
      <c r="B14" s="1">
        <f>SUM(B4:B13)</f>
        <v>363000</v>
      </c>
    </row>
    <row r="16" spans="1:7" x14ac:dyDescent="0.2">
      <c r="A16" t="s">
        <v>17</v>
      </c>
      <c r="B16" s="1">
        <f>(B4+B5+B8+B9+B10+B12)*G4</f>
        <v>27500</v>
      </c>
      <c r="C16" t="s">
        <v>18</v>
      </c>
    </row>
    <row r="17" spans="1:5" x14ac:dyDescent="0.2">
      <c r="A17" t="s">
        <v>19</v>
      </c>
      <c r="B17" s="1">
        <f>B16*G6</f>
        <v>6875</v>
      </c>
      <c r="C17" t="s">
        <v>20</v>
      </c>
    </row>
    <row r="18" spans="1:5" x14ac:dyDescent="0.2">
      <c r="A18" t="s">
        <v>21</v>
      </c>
      <c r="B18" s="1">
        <f>B16*G7</f>
        <v>2475</v>
      </c>
      <c r="C18" t="s">
        <v>22</v>
      </c>
    </row>
    <row r="19" spans="1:5" x14ac:dyDescent="0.2">
      <c r="A19" t="s">
        <v>23</v>
      </c>
      <c r="B19" s="1">
        <f>(B4+B5+B8+B9+B10+B12)*G5</f>
        <v>13750</v>
      </c>
      <c r="C19" t="s">
        <v>24</v>
      </c>
    </row>
    <row r="20" spans="1:5" x14ac:dyDescent="0.2">
      <c r="A20" t="s">
        <v>25</v>
      </c>
      <c r="B20" s="1">
        <f>SUM(B16:B19)</f>
        <v>50600</v>
      </c>
    </row>
    <row r="22" spans="1:5" x14ac:dyDescent="0.2">
      <c r="A22" t="s">
        <v>26</v>
      </c>
      <c r="B22" s="1">
        <f>SUM(B14+B20)</f>
        <v>413600</v>
      </c>
    </row>
    <row r="23" spans="1:5" x14ac:dyDescent="0.2">
      <c r="A23" t="s">
        <v>27</v>
      </c>
      <c r="B23" s="1">
        <f>(B4+B5+B6+B7+B8+B9+B10+B12)*G8</f>
        <v>222950</v>
      </c>
    </row>
    <row r="25" spans="1:5" x14ac:dyDescent="0.2">
      <c r="A25" t="s">
        <v>16</v>
      </c>
      <c r="B25" s="1">
        <f>SUM(B14)</f>
        <v>363000</v>
      </c>
    </row>
    <row r="26" spans="1:5" ht="32" x14ac:dyDescent="0.2">
      <c r="A26" s="2" t="s">
        <v>28</v>
      </c>
      <c r="B26" s="1">
        <v>-20000</v>
      </c>
      <c r="E26" s="6"/>
    </row>
    <row r="27" spans="1:5" x14ac:dyDescent="0.2">
      <c r="A27" t="s">
        <v>29</v>
      </c>
      <c r="B27" s="1">
        <f>SUM(B25:B26)</f>
        <v>343000</v>
      </c>
      <c r="E27" s="6"/>
    </row>
    <row r="28" spans="1:5" ht="32" x14ac:dyDescent="0.2">
      <c r="A28" s="2" t="s">
        <v>30</v>
      </c>
      <c r="B28" s="1">
        <f>SUM(B27*65%)</f>
        <v>222950</v>
      </c>
      <c r="E28" s="6"/>
    </row>
    <row r="29" spans="1:5" x14ac:dyDescent="0.2">
      <c r="A29" s="2"/>
    </row>
    <row r="30" spans="1:5" ht="32" x14ac:dyDescent="0.2">
      <c r="A30" s="2" t="s">
        <v>31</v>
      </c>
      <c r="B30" s="1">
        <f>SUM(B22)</f>
        <v>413600</v>
      </c>
    </row>
    <row r="31" spans="1:5" ht="16" x14ac:dyDescent="0.2">
      <c r="A31" s="2" t="s">
        <v>11</v>
      </c>
      <c r="B31" s="1">
        <f>SUM(B28)</f>
        <v>222950</v>
      </c>
    </row>
    <row r="32" spans="1:5" ht="16" x14ac:dyDescent="0.2">
      <c r="A32" s="2" t="s">
        <v>32</v>
      </c>
      <c r="B32" s="1">
        <f>SUM(B30:B31)</f>
        <v>636550</v>
      </c>
    </row>
    <row r="37" spans="1:1" x14ac:dyDescent="0.2">
      <c r="A37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HHS</vt:lpstr>
      <vt:lpstr>Non-HHS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Costs Example - July 2026</dc:title>
  <dc:subject>Allocation Costs Example - July 2026</dc:subject>
  <dc:creator>Joseph Foley</dc:creator>
  <cp:keywords>allocation costs, rates</cp:keywords>
  <dc:description/>
  <cp:lastModifiedBy>Emma Boettcher</cp:lastModifiedBy>
  <cp:revision/>
  <dcterms:created xsi:type="dcterms:W3CDTF">2023-05-02T13:54:43Z</dcterms:created>
  <dcterms:modified xsi:type="dcterms:W3CDTF">2026-07-08T13:12:30Z</dcterms:modified>
  <cp:category/>
  <cp:contentStatus/>
</cp:coreProperties>
</file>